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yt\"/>
    </mc:Choice>
  </mc:AlternateContent>
  <xr:revisionPtr revIDLastSave="0" documentId="13_ncr:1_{B36E0892-A63D-48B6-AFA5-EB41BD23E0D9}" xr6:coauthVersionLast="47" xr6:coauthVersionMax="47" xr10:uidLastSave="{00000000-0000-0000-0000-000000000000}"/>
  <bookViews>
    <workbookView xWindow="-120" yWindow="-120" windowWidth="38640" windowHeight="21240" xr2:uid="{C7902CDE-7B7A-484C-950F-BF74EEF82E9F}"/>
  </bookViews>
  <sheets>
    <sheet name="List1" sheetId="1" r:id="rId1"/>
    <sheet name="Lis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1" l="1"/>
  <c r="D12" i="1"/>
  <c r="D11" i="1"/>
  <c r="N20" i="1" a="1"/>
  <c r="N20" i="1" s="1"/>
  <c r="N21" i="1" a="1"/>
  <c r="N21" i="1" s="1"/>
  <c r="N22" i="1" a="1"/>
  <c r="N22" i="1" s="1"/>
  <c r="N23" i="1" a="1"/>
  <c r="N23" i="1" s="1"/>
  <c r="N24" i="1" a="1"/>
  <c r="N24" i="1" s="1"/>
  <c r="N25" i="1" a="1"/>
  <c r="N25" i="1" s="1"/>
  <c r="N26" i="1" a="1"/>
  <c r="N26" i="1" s="1"/>
  <c r="N27" i="1" a="1"/>
  <c r="N27" i="1" s="1"/>
  <c r="N28" i="1" a="1"/>
  <c r="N28" i="1" s="1"/>
  <c r="N29" i="1" a="1"/>
  <c r="N29" i="1" s="1"/>
  <c r="N30" i="1" a="1"/>
  <c r="N30" i="1" s="1"/>
  <c r="N19" i="1" a="1"/>
  <c r="N19" i="1" s="1"/>
  <c r="M20" i="1" a="1"/>
  <c r="M20" i="1" s="1"/>
  <c r="M21" i="1" a="1"/>
  <c r="M21" i="1" s="1"/>
  <c r="M22" i="1" a="1"/>
  <c r="M22" i="1" s="1"/>
  <c r="M23" i="1" a="1"/>
  <c r="M23" i="1" s="1"/>
  <c r="M24" i="1" a="1"/>
  <c r="M24" i="1" s="1"/>
  <c r="M25" i="1" a="1"/>
  <c r="M25" i="1" s="1"/>
  <c r="M26" i="1" a="1"/>
  <c r="M26" i="1" s="1"/>
  <c r="M27" i="1" a="1"/>
  <c r="M27" i="1" s="1"/>
  <c r="M28" i="1" a="1"/>
  <c r="M28" i="1" s="1"/>
  <c r="M29" i="1" a="1"/>
  <c r="M29" i="1" s="1"/>
  <c r="M30" i="1" a="1"/>
  <c r="M30" i="1" s="1"/>
  <c r="M19" i="1" a="1"/>
  <c r="M19" i="1" s="1"/>
  <c r="M39" i="1"/>
  <c r="N16" i="1"/>
  <c r="N13" i="1"/>
  <c r="N14" i="1"/>
  <c r="N15" i="1"/>
  <c r="N12" i="1"/>
  <c r="L9" i="1"/>
  <c r="D18" i="1"/>
  <c r="D19" i="1"/>
  <c r="D20" i="1"/>
  <c r="D21" i="1"/>
  <c r="D22" i="1"/>
  <c r="D17" i="1"/>
  <c r="D23" i="1" s="1"/>
  <c r="D14" i="1"/>
  <c r="C28" i="1" l="1"/>
  <c r="M31" i="1"/>
  <c r="C30" i="1" s="1"/>
  <c r="C32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<sst xmlns="http://schemas.openxmlformats.org/spreadsheetml/2006/main" count="64" uniqueCount="47">
  <si>
    <t>Výpočet příspěvků družstva BC Benešov</t>
  </si>
  <si>
    <t>22/23</t>
  </si>
  <si>
    <t>Kategorie:</t>
  </si>
  <si>
    <t>Sezóna:</t>
  </si>
  <si>
    <t>Příjmy:</t>
  </si>
  <si>
    <t>Náklady:</t>
  </si>
  <si>
    <t>Zůstatek:</t>
  </si>
  <si>
    <t>Příspěvky:</t>
  </si>
  <si>
    <t>počet hráčů</t>
  </si>
  <si>
    <t>částka</t>
  </si>
  <si>
    <t>příjem družstva</t>
  </si>
  <si>
    <t>celkem:</t>
  </si>
  <si>
    <t>Sponzoři:</t>
  </si>
  <si>
    <t>sponzor</t>
  </si>
  <si>
    <t>Rozhodčí:</t>
  </si>
  <si>
    <t>počet zápasů</t>
  </si>
  <si>
    <t>sazba</t>
  </si>
  <si>
    <t>celkem</t>
  </si>
  <si>
    <t>Pozn. Sazba je za oba rozhodčí</t>
  </si>
  <si>
    <t>Trenéři:</t>
  </si>
  <si>
    <t>trenér</t>
  </si>
  <si>
    <t>počet jednotek</t>
  </si>
  <si>
    <t>dotace BC</t>
  </si>
  <si>
    <t>náklad družstva</t>
  </si>
  <si>
    <t>Cestovné:</t>
  </si>
  <si>
    <t>kam</t>
  </si>
  <si>
    <t>cena za km:</t>
  </si>
  <si>
    <t>km</t>
  </si>
  <si>
    <t>doprava</t>
  </si>
  <si>
    <t>veřejná doprava</t>
  </si>
  <si>
    <t>dopravce</t>
  </si>
  <si>
    <t>ostatní</t>
  </si>
  <si>
    <t>cena za km u ostatní:</t>
  </si>
  <si>
    <t>Ostatní:</t>
  </si>
  <si>
    <t>co</t>
  </si>
  <si>
    <t>Souhrn</t>
  </si>
  <si>
    <t>Příjmy</t>
  </si>
  <si>
    <t>Výdaje</t>
  </si>
  <si>
    <t>Bilance</t>
  </si>
  <si>
    <t>JM</t>
  </si>
  <si>
    <t>Plzen</t>
  </si>
  <si>
    <t>Praha</t>
  </si>
  <si>
    <t>Brandýs</t>
  </si>
  <si>
    <t>ukázka</t>
  </si>
  <si>
    <t>Pilsen</t>
  </si>
  <si>
    <t>rozcv. Trika</t>
  </si>
  <si>
    <t>čekací doba: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</si>
</sst>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2" xfId="0" applyFill="1" applyBorder="1"/>
    <xf numFmtId="0" fontId="0" fillId="0" borderId="1" xfId="0" applyFill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0" fillId="2" borderId="0" xfId="0" applyFill="1"/>
    <xf numFmtId="0" fontId="1" fillId="2" borderId="0" xfId="0" applyFont="1" applyFill="1"/>
    <xf numFmtId="0" fontId="1" fillId="2" borderId="2" xfId="0" applyFont="1" applyFill="1" applyBorder="1"/>
    <xf numFmtId="0" fontId="0" fillId="3" borderId="1" xfId="0" applyFill="1" applyBorder="1"/>
    <xf numFmtId="0" fontId="0" fillId="3" borderId="0" xfId="0" applyFill="1"/>
    <xf numFmtId="0" fontId="0" fillId="3" borderId="2" xfId="0" applyFill="1" applyBorder="1"/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ální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42C8E-FF89-4DCC-A343-8428B1280144}">
  <dimension ref="A1:R39"/>
  <sheetViews>
    <sheetView tabSelected="1" workbookViewId="0">
      <selection activeCell="T25" sqref="T25"/>
    </sheetView>
  </sheetViews>
  <sheetFormatPr defaultRowHeight="15" x14ac:dyDescent="0.25"/>
  <cols>
    <col min="1" max="1" width="12.5703125" customWidth="1"/>
    <col min="2" max="2" width="11.7109375" customWidth="1"/>
    <col min="4" max="4" width="13.7109375" customWidth="1"/>
    <col min="6" max="7" width="0" hidden="1" customWidth="1"/>
    <col min="9" max="9" width="12.5703125" customWidth="1"/>
    <col min="10" max="10" width="12" customWidth="1"/>
    <col min="12" max="12" width="13.5703125" customWidth="1"/>
    <col min="13" max="13" width="14.140625" customWidth="1"/>
  </cols>
  <sheetData>
    <row r="1" spans="1:15" ht="54.6" customHeight="1" x14ac:dyDescent="0.2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</row>
    <row r="2" spans="1:15" ht="18.75" x14ac:dyDescent="0.3">
      <c r="A2" s="7"/>
      <c r="B2" s="7"/>
    </row>
    <row r="3" spans="1:15" ht="18.75" x14ac:dyDescent="0.3">
      <c r="A3" s="8" t="s">
        <v>3</v>
      </c>
      <c r="B3" s="7" t="s">
        <v>1</v>
      </c>
    </row>
    <row r="4" spans="1:15" ht="18.75" x14ac:dyDescent="0.3">
      <c r="A4" s="8" t="s">
        <v>2</v>
      </c>
      <c r="B4" s="7" t="s">
        <v>43</v>
      </c>
    </row>
    <row r="5" spans="1:15" x14ac:dyDescent="0.25">
      <c r="A5" s="3"/>
    </row>
    <row r="6" spans="1:15" ht="28.5" x14ac:dyDescent="0.45">
      <c r="A6" s="6" t="s">
        <v>4</v>
      </c>
      <c r="I6" s="6" t="s">
        <v>5</v>
      </c>
    </row>
    <row r="7" spans="1:15" x14ac:dyDescent="0.25">
      <c r="A7" s="3"/>
      <c r="I7" s="3"/>
    </row>
    <row r="8" spans="1:15" x14ac:dyDescent="0.25">
      <c r="A8" s="3" t="s">
        <v>6</v>
      </c>
      <c r="B8" s="9">
        <v>5000</v>
      </c>
      <c r="I8" s="3" t="s">
        <v>14</v>
      </c>
      <c r="J8" s="2" t="s">
        <v>15</v>
      </c>
      <c r="K8" s="2" t="s">
        <v>16</v>
      </c>
      <c r="L8" s="2" t="s">
        <v>17</v>
      </c>
    </row>
    <row r="9" spans="1:15" x14ac:dyDescent="0.25">
      <c r="A9" s="3"/>
      <c r="I9" s="3"/>
      <c r="J9" s="1">
        <v>12</v>
      </c>
      <c r="K9" s="1">
        <v>1000</v>
      </c>
      <c r="L9" s="12">
        <f>J9*K9</f>
        <v>12000</v>
      </c>
      <c r="N9" t="s">
        <v>18</v>
      </c>
    </row>
    <row r="10" spans="1:15" x14ac:dyDescent="0.25">
      <c r="A10" s="3" t="s">
        <v>7</v>
      </c>
      <c r="B10" s="2" t="s">
        <v>8</v>
      </c>
      <c r="C10" s="2" t="s">
        <v>9</v>
      </c>
      <c r="D10" s="2" t="s">
        <v>10</v>
      </c>
      <c r="I10" s="3"/>
    </row>
    <row r="11" spans="1:15" x14ac:dyDescent="0.25">
      <c r="B11" s="2">
        <v>12</v>
      </c>
      <c r="C11" s="2">
        <v>2500</v>
      </c>
      <c r="D11" s="2">
        <f>IF(C11=0,0,B11*(C11-1200))</f>
        <v>15600</v>
      </c>
      <c r="I11" s="3" t="s">
        <v>19</v>
      </c>
      <c r="J11" s="2" t="s">
        <v>20</v>
      </c>
      <c r="K11" s="2" t="s">
        <v>9</v>
      </c>
      <c r="L11" s="2" t="s">
        <v>21</v>
      </c>
      <c r="M11" s="2" t="s">
        <v>23</v>
      </c>
      <c r="N11" s="5" t="s">
        <v>22</v>
      </c>
    </row>
    <row r="12" spans="1:15" x14ac:dyDescent="0.25">
      <c r="B12" s="2"/>
      <c r="C12" s="2">
        <v>0</v>
      </c>
      <c r="D12" s="2">
        <f>IF(C12=0,0,B12*(C12-1200))</f>
        <v>0</v>
      </c>
      <c r="I12" s="3"/>
      <c r="J12" s="1" t="s">
        <v>39</v>
      </c>
      <c r="K12" s="1">
        <v>200</v>
      </c>
      <c r="L12" s="1">
        <v>50</v>
      </c>
      <c r="M12" s="1">
        <v>0</v>
      </c>
      <c r="N12" s="1">
        <f>K12*L12</f>
        <v>10000</v>
      </c>
    </row>
    <row r="13" spans="1:15" x14ac:dyDescent="0.25">
      <c r="B13" s="2"/>
      <c r="C13" s="2">
        <v>0</v>
      </c>
      <c r="D13" s="2">
        <f>IF(C13=0,0,B13*(C13-1200))</f>
        <v>0</v>
      </c>
      <c r="I13" s="3"/>
      <c r="J13" s="1"/>
      <c r="K13" s="1"/>
      <c r="L13" s="1"/>
      <c r="M13" s="1">
        <v>0</v>
      </c>
      <c r="N13" s="1">
        <f t="shared" ref="N13:N15" si="0">K13*L13</f>
        <v>0</v>
      </c>
    </row>
    <row r="14" spans="1:15" x14ac:dyDescent="0.25">
      <c r="C14" s="3" t="s">
        <v>11</v>
      </c>
      <c r="D14" s="10">
        <f>SUM(D11:D13)</f>
        <v>15600</v>
      </c>
      <c r="I14" s="3"/>
      <c r="J14" s="1"/>
      <c r="K14" s="1"/>
      <c r="L14" s="1"/>
      <c r="M14" s="1">
        <v>0</v>
      </c>
      <c r="N14" s="1">
        <f t="shared" si="0"/>
        <v>0</v>
      </c>
    </row>
    <row r="15" spans="1:15" x14ac:dyDescent="0.25">
      <c r="I15" s="3"/>
      <c r="J15" s="1"/>
      <c r="K15" s="1"/>
      <c r="L15" s="1"/>
      <c r="M15" s="1">
        <v>0</v>
      </c>
      <c r="N15" s="1">
        <f t="shared" si="0"/>
        <v>0</v>
      </c>
    </row>
    <row r="16" spans="1:15" x14ac:dyDescent="0.25">
      <c r="A16" s="3" t="s">
        <v>12</v>
      </c>
      <c r="B16" s="2" t="s">
        <v>13</v>
      </c>
      <c r="C16" s="2" t="s">
        <v>9</v>
      </c>
      <c r="D16" s="2" t="s">
        <v>10</v>
      </c>
      <c r="I16" s="3"/>
      <c r="L16" t="s">
        <v>11</v>
      </c>
      <c r="M16" s="13">
        <v>0</v>
      </c>
      <c r="N16" s="4">
        <f>SUM(N12:N15)</f>
        <v>10000</v>
      </c>
    </row>
    <row r="17" spans="1:18" x14ac:dyDescent="0.25">
      <c r="B17" s="1" t="s">
        <v>44</v>
      </c>
      <c r="C17" s="1">
        <v>10000</v>
      </c>
      <c r="D17" s="1">
        <f>C17*0.8</f>
        <v>8000</v>
      </c>
      <c r="I17" s="3"/>
    </row>
    <row r="18" spans="1:18" x14ac:dyDescent="0.25">
      <c r="B18" s="1"/>
      <c r="C18" s="1"/>
      <c r="D18" s="1">
        <f t="shared" ref="D18:D22" si="1">C18*0.8</f>
        <v>0</v>
      </c>
      <c r="I18" s="3" t="s">
        <v>24</v>
      </c>
      <c r="J18" s="2" t="s">
        <v>25</v>
      </c>
      <c r="K18" s="2" t="s">
        <v>27</v>
      </c>
      <c r="L18" s="2" t="s">
        <v>28</v>
      </c>
      <c r="M18" s="2" t="s">
        <v>23</v>
      </c>
      <c r="N18" s="2" t="s">
        <v>22</v>
      </c>
      <c r="P18" t="s">
        <v>46</v>
      </c>
      <c r="R18">
        <v>545</v>
      </c>
    </row>
    <row r="19" spans="1:18" x14ac:dyDescent="0.25">
      <c r="B19" s="1"/>
      <c r="C19" s="1"/>
      <c r="D19" s="1">
        <f t="shared" si="1"/>
        <v>0</v>
      </c>
      <c r="I19" s="3"/>
      <c r="J19" s="1" t="s">
        <v>40</v>
      </c>
      <c r="K19" s="1">
        <v>400</v>
      </c>
      <c r="L19" s="1" t="s">
        <v>30</v>
      </c>
      <c r="M19" s="1" cm="1">
        <f t="array" ref="M19">_xlfn.IFS(L19="dopravce",($R$18+K19*$R$19)*0.3,L19="veřejná doprava",0,L19="ostatní",K19*$R$20,L19="",0)</f>
        <v>3643.5</v>
      </c>
      <c r="N19" s="1" cm="1">
        <f t="array" ref="N19">_xlfn.IFS(L19="dopravce",($R$18+K19*$R$19)*0.7,L19="veřejná doprava","100%",L19="ostatní",0,L19="",0)</f>
        <v>8501.5</v>
      </c>
      <c r="P19" t="s">
        <v>26</v>
      </c>
      <c r="R19">
        <v>29</v>
      </c>
    </row>
    <row r="20" spans="1:18" x14ac:dyDescent="0.25">
      <c r="B20" s="1"/>
      <c r="C20" s="1"/>
      <c r="D20" s="1">
        <f t="shared" si="1"/>
        <v>0</v>
      </c>
      <c r="I20" s="3"/>
      <c r="J20" s="1" t="s">
        <v>41</v>
      </c>
      <c r="K20" s="1">
        <v>100</v>
      </c>
      <c r="L20" s="1" t="s">
        <v>29</v>
      </c>
      <c r="M20" s="1" cm="1">
        <f t="array" ref="M20">_xlfn.IFS(L20="dopravce",($R$18+K20*$R$19)*0.3,L20="veřejná doprava",0,L20="ostatní",K20*$R$20,L20="",0)</f>
        <v>0</v>
      </c>
      <c r="N20" s="1" t="str" cm="1">
        <f t="array" ref="N20">_xlfn.IFS(L20="dopravce",($R$18+K20*$R$19)*0.7,L20="veřejná doprava","100%",L20="ostatní",0,L20="",0)</f>
        <v>100%</v>
      </c>
      <c r="P20" t="s">
        <v>32</v>
      </c>
      <c r="R20">
        <v>16</v>
      </c>
    </row>
    <row r="21" spans="1:18" x14ac:dyDescent="0.25">
      <c r="B21" s="1"/>
      <c r="C21" s="1"/>
      <c r="D21" s="1">
        <f t="shared" si="1"/>
        <v>0</v>
      </c>
      <c r="J21" s="1" t="s">
        <v>42</v>
      </c>
      <c r="K21" s="1">
        <v>120</v>
      </c>
      <c r="L21" s="1" t="s">
        <v>31</v>
      </c>
      <c r="M21" s="1" cm="1">
        <f t="array" ref="M21">_xlfn.IFS(L21="dopravce",($R$18+K21*$R$19)*0.3,L21="veřejná doprava",0,L21="ostatní",K21*$R$20,L21="",0)</f>
        <v>1920</v>
      </c>
      <c r="N21" s="1" cm="1">
        <f t="array" ref="N21">_xlfn.IFS(L21="dopravce",($R$18+K21*$R$19)*0.7,L21="veřejná doprava","100%",L21="ostatní",0,L21="",0)</f>
        <v>0</v>
      </c>
    </row>
    <row r="22" spans="1:18" x14ac:dyDescent="0.25">
      <c r="B22" s="1"/>
      <c r="C22" s="1"/>
      <c r="D22" s="1">
        <f t="shared" si="1"/>
        <v>0</v>
      </c>
      <c r="J22" s="1" t="s">
        <v>41</v>
      </c>
      <c r="K22" s="1">
        <v>100</v>
      </c>
      <c r="L22" s="1" t="s">
        <v>30</v>
      </c>
      <c r="M22" s="1" cm="1">
        <f t="array" ref="M22">_xlfn.IFS(L22="dopravce",($R$18+K22*$R$19)*0.3,L22="veřejná doprava",0,L22="ostatní",K22*$R$20,L22="",0)</f>
        <v>1033.5</v>
      </c>
      <c r="N22" s="1" cm="1">
        <f t="array" ref="N22">_xlfn.IFS(L22="dopravce",($R$18+K22*$R$19)*0.7,L22="veřejná doprava","100%",L22="ostatní",0,L22="",0)</f>
        <v>2411.5</v>
      </c>
    </row>
    <row r="23" spans="1:18" x14ac:dyDescent="0.25">
      <c r="C23" s="3" t="s">
        <v>11</v>
      </c>
      <c r="D23" s="11">
        <f>SUM(D17:D22)</f>
        <v>8000</v>
      </c>
      <c r="J23" s="1"/>
      <c r="K23" s="1"/>
      <c r="L23" s="1"/>
      <c r="M23" s="1" cm="1">
        <f t="array" ref="M23">_xlfn.IFS(L23="dopravce",($R$18+K23*$R$19)*0.3,L23="veřejná doprava",0,L23="ostatní",K23*$R$20,L23="",0)</f>
        <v>0</v>
      </c>
      <c r="N23" s="1" cm="1">
        <f t="array" ref="N23">_xlfn.IFS(L23="dopravce",($R$18+K23*$R$19)*0.7,L23="veřejná doprava","100%",L23="ostatní",0,L23="",0)</f>
        <v>0</v>
      </c>
    </row>
    <row r="24" spans="1:18" x14ac:dyDescent="0.25">
      <c r="J24" s="1"/>
      <c r="K24" s="1"/>
      <c r="L24" s="1"/>
      <c r="M24" s="1" cm="1">
        <f t="array" ref="M24">_xlfn.IFS(L24="dopravce",($R$18+K24*$R$19)*0.3,L24="veřejná doprava",0,L24="ostatní",K24*$R$20,L24="",0)</f>
        <v>0</v>
      </c>
      <c r="N24" s="1" cm="1">
        <f t="array" ref="N24">_xlfn.IFS(L24="dopravce",($R$18+K24*$R$19)*0.7,L24="veřejná doprava","100%",L24="ostatní",0,L24="",0)</f>
        <v>0</v>
      </c>
    </row>
    <row r="25" spans="1:18" x14ac:dyDescent="0.25">
      <c r="J25" s="1"/>
      <c r="K25" s="1"/>
      <c r="L25" s="1"/>
      <c r="M25" s="1" cm="1">
        <f t="array" ref="M25">_xlfn.IFS(L25="dopravce",($R$18+K25*$R$19)*0.3,L25="veřejná doprava",0,L25="ostatní",K25*$R$20,L25="",0)</f>
        <v>0</v>
      </c>
      <c r="N25" s="1" cm="1">
        <f t="array" ref="N25">_xlfn.IFS(L25="dopravce",($R$18+K25*$R$19)*0.7,L25="veřejná doprava","100%",L25="ostatní",0,L25="",0)</f>
        <v>0</v>
      </c>
    </row>
    <row r="26" spans="1:18" x14ac:dyDescent="0.25">
      <c r="A26" s="16" t="s">
        <v>35</v>
      </c>
      <c r="B26" s="16"/>
      <c r="J26" s="1"/>
      <c r="K26" s="1"/>
      <c r="L26" s="1"/>
      <c r="M26" s="1" cm="1">
        <f t="array" ref="M26">_xlfn.IFS(L26="dopravce",($R$18+K26*$R$19)*0.3,L26="veřejná doprava",0,L26="ostatní",K26*$R$20,L26="",0)</f>
        <v>0</v>
      </c>
      <c r="N26" s="1" cm="1">
        <f t="array" ref="N26">_xlfn.IFS(L26="dopravce",($R$18+K26*$R$19)*0.7,L26="veřejná doprava","100%",L26="ostatní",0,L26="",0)</f>
        <v>0</v>
      </c>
    </row>
    <row r="27" spans="1:18" x14ac:dyDescent="0.25">
      <c r="A27" s="16"/>
      <c r="B27" s="16"/>
      <c r="J27" s="1"/>
      <c r="K27" s="1"/>
      <c r="L27" s="1"/>
      <c r="M27" s="1" cm="1">
        <f t="array" ref="M27">_xlfn.IFS(L27="dopravce",($R$18+K27*$R$19)*0.3,L27="veřejná doprava",0,L27="ostatní",K27*$R$20,L27="",0)</f>
        <v>0</v>
      </c>
      <c r="N27" s="1" cm="1">
        <f t="array" ref="N27">_xlfn.IFS(L27="dopravce",($R$18+K27*$R$19)*0.7,L27="veřejná doprava","100%",L27="ostatní",0,L27="",0)</f>
        <v>0</v>
      </c>
    </row>
    <row r="28" spans="1:18" x14ac:dyDescent="0.25">
      <c r="A28" s="16" t="s">
        <v>36</v>
      </c>
      <c r="B28" s="16"/>
      <c r="C28" s="17">
        <f>D23+D14+B8</f>
        <v>28600</v>
      </c>
      <c r="D28" s="17"/>
      <c r="J28" s="1"/>
      <c r="K28" s="1"/>
      <c r="L28" s="1"/>
      <c r="M28" s="1" cm="1">
        <f t="array" ref="M28">_xlfn.IFS(L28="dopravce",($R$18+K28*$R$19)*0.3,L28="veřejná doprava",0,L28="ostatní",K28*$R$20,L28="",0)</f>
        <v>0</v>
      </c>
      <c r="N28" s="1" cm="1">
        <f t="array" ref="N28">_xlfn.IFS(L28="dopravce",($R$18+K28*$R$19)*0.7,L28="veřejná doprava","100%",L28="ostatní",0,L28="",0)</f>
        <v>0</v>
      </c>
    </row>
    <row r="29" spans="1:18" x14ac:dyDescent="0.25">
      <c r="A29" s="16"/>
      <c r="B29" s="16"/>
      <c r="C29" s="17"/>
      <c r="D29" s="17"/>
      <c r="J29" s="1"/>
      <c r="K29" s="1"/>
      <c r="L29" s="1"/>
      <c r="M29" s="1" cm="1">
        <f t="array" ref="M29">_xlfn.IFS(L29="dopravce",($R$18+K29*$R$19)*0.3,L29="veřejná doprava",0,L29="ostatní",K29*$R$20,L29="",0)</f>
        <v>0</v>
      </c>
      <c r="N29" s="1" cm="1">
        <f t="array" ref="N29">_xlfn.IFS(L29="dopravce",($R$18+K29*$R$19)*0.7,L29="veřejná doprava","100%",L29="ostatní",0,L29="",0)</f>
        <v>0</v>
      </c>
    </row>
    <row r="30" spans="1:18" x14ac:dyDescent="0.25">
      <c r="A30" s="16" t="s">
        <v>37</v>
      </c>
      <c r="B30" s="16"/>
      <c r="C30" s="18">
        <f>L9+M16+M31+M39</f>
        <v>28597</v>
      </c>
      <c r="D30" s="18"/>
      <c r="J30" s="1"/>
      <c r="K30" s="1"/>
      <c r="L30" s="1"/>
      <c r="M30" s="1" cm="1">
        <f t="array" ref="M30">_xlfn.IFS(L30="dopravce",($R$18+K30*$R$19)*0.3,L30="veřejná doprava",0,L30="ostatní",K30*$R$20,L30="",0)</f>
        <v>0</v>
      </c>
      <c r="N30" s="1" cm="1">
        <f t="array" ref="N30">_xlfn.IFS(L30="dopravce",($R$18+K30*$R$19)*0.7,L30="veřejná doprava","100%",L30="ostatní",0,L30="",0)</f>
        <v>0</v>
      </c>
    </row>
    <row r="31" spans="1:18" x14ac:dyDescent="0.25">
      <c r="A31" s="16"/>
      <c r="B31" s="16"/>
      <c r="C31" s="18"/>
      <c r="D31" s="18"/>
      <c r="L31" t="s">
        <v>11</v>
      </c>
      <c r="M31" s="14">
        <f>SUM(M19:M30)</f>
        <v>6597</v>
      </c>
    </row>
    <row r="32" spans="1:18" x14ac:dyDescent="0.25">
      <c r="A32" s="16" t="s">
        <v>38</v>
      </c>
      <c r="B32" s="16"/>
      <c r="C32" s="19">
        <f>C28-C30</f>
        <v>3</v>
      </c>
      <c r="D32" s="19"/>
    </row>
    <row r="33" spans="1:13" x14ac:dyDescent="0.25">
      <c r="A33" s="16"/>
      <c r="B33" s="16"/>
      <c r="C33" s="19"/>
      <c r="D33" s="19"/>
      <c r="I33" s="3" t="s">
        <v>33</v>
      </c>
      <c r="J33" s="2" t="s">
        <v>34</v>
      </c>
      <c r="K33" s="2" t="s">
        <v>9</v>
      </c>
      <c r="L33" s="2" t="s">
        <v>22</v>
      </c>
      <c r="M33" s="2" t="s">
        <v>23</v>
      </c>
    </row>
    <row r="34" spans="1:13" x14ac:dyDescent="0.25">
      <c r="J34" s="2" t="s">
        <v>45</v>
      </c>
      <c r="K34" s="2">
        <v>20000</v>
      </c>
      <c r="L34" s="2">
        <v>10000</v>
      </c>
      <c r="M34" s="2">
        <v>10000</v>
      </c>
    </row>
    <row r="35" spans="1:13" x14ac:dyDescent="0.25">
      <c r="J35" s="2"/>
      <c r="K35" s="2"/>
      <c r="L35" s="2"/>
      <c r="M35" s="2"/>
    </row>
    <row r="36" spans="1:13" x14ac:dyDescent="0.25">
      <c r="J36" s="2"/>
      <c r="K36" s="2"/>
      <c r="L36" s="2"/>
      <c r="M36" s="2"/>
    </row>
    <row r="37" spans="1:13" x14ac:dyDescent="0.25">
      <c r="J37" s="2"/>
      <c r="K37" s="2"/>
      <c r="L37" s="2"/>
      <c r="M37" s="2"/>
    </row>
    <row r="38" spans="1:13" x14ac:dyDescent="0.25">
      <c r="J38" s="2"/>
      <c r="K38" s="2"/>
      <c r="L38" s="2"/>
      <c r="M38" s="2"/>
    </row>
    <row r="39" spans="1:13" x14ac:dyDescent="0.25">
      <c r="L39" t="s">
        <v>11</v>
      </c>
      <c r="M39" s="13">
        <f>SUM(M34:M38)</f>
        <v>10000</v>
      </c>
    </row>
  </sheetData>
  <mergeCells count="8">
    <mergeCell ref="A1:O1"/>
    <mergeCell ref="A26:B27"/>
    <mergeCell ref="A28:B29"/>
    <mergeCell ref="A30:B31"/>
    <mergeCell ref="A32:B33"/>
    <mergeCell ref="C28:D29"/>
    <mergeCell ref="C30:D31"/>
    <mergeCell ref="C32:D33"/>
  </mergeCells>
  <conditionalFormatting sqref="C32:D33">
    <cfRule type="cellIs" dxfId="1" priority="2" operator="greaterThan">
      <formula>0</formula>
    </cfRule>
    <cfRule type="cellIs" dxfId="0" priority="1" operator="lessThan">
      <formula>0</formula>
    </cfRule>
  </conditionalFormatting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4111277-7048-457C-A9C7-02FC1C058FEF}">
          <x14:formula1>
            <xm:f>List2!$A$1:$A$3</xm:f>
          </x14:formula1>
          <xm:sqref>L19:L30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BA8F5-F2FE-4F55-BCF7-DB1DC2C4B15A}">
  <dimension ref="A1:A3"/>
  <sheetViews>
    <sheetView workbookViewId="0">
      <selection activeCell="A4" sqref="A4"/>
    </sheetView>
  </sheetViews>
  <sheetFormatPr defaultRowHeight="15" x14ac:dyDescent="0.25"/>
  <sheetData>
    <row r="1" spans="1:1" x14ac:dyDescent="0.25">
      <c r="A1" t="s">
        <v>30</v>
      </c>
    </row>
    <row r="2" spans="1:1" x14ac:dyDescent="0.25">
      <c r="A2" t="s">
        <v>29</v>
      </c>
    </row>
    <row r="3" spans="1:1" x14ac:dyDescent="0.25">
      <c r="A3" t="s">
        <v>31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Jakub Malý</dc:creator>
  <cp:lastModifiedBy>uzivatel</cp:lastModifiedBy>
  <dcterms:created xsi:type="dcterms:W3CDTF">2022-08-28T18:38:11Z</dcterms:created>
  <dcterms:modified xsi:type="dcterms:W3CDTF">2023-09-18T14:03:22Z</dcterms:modified>
</cp:coreProperties>
</file>